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ento e Controlo Gestao - Licenciatura\Avaliaçõe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1" l="1"/>
  <c r="B117" i="1"/>
  <c r="D118" i="1"/>
  <c r="D117" i="1"/>
  <c r="B159" i="1"/>
  <c r="B158" i="1"/>
  <c r="B157" i="1"/>
  <c r="D158" i="1"/>
  <c r="D157" i="1"/>
  <c r="C158" i="1"/>
  <c r="B155" i="1"/>
  <c r="B154" i="1"/>
  <c r="C154" i="1"/>
  <c r="D154" i="1"/>
  <c r="B114" i="1"/>
  <c r="I80" i="1"/>
  <c r="H80" i="1"/>
  <c r="G80" i="1"/>
  <c r="I79" i="1"/>
  <c r="H79" i="1"/>
  <c r="G79" i="1"/>
  <c r="I78" i="1"/>
  <c r="H78" i="1"/>
  <c r="G78" i="1"/>
  <c r="I76" i="1"/>
  <c r="H76" i="1"/>
  <c r="G76" i="1"/>
  <c r="F48" i="1"/>
  <c r="F45" i="1"/>
  <c r="F46" i="1"/>
  <c r="F44" i="1"/>
  <c r="B162" i="1"/>
  <c r="B160" i="1"/>
  <c r="B156" i="1"/>
  <c r="B161" i="1" s="1"/>
  <c r="B163" i="1" s="1"/>
  <c r="C151" i="1"/>
  <c r="C150" i="1"/>
  <c r="C149" i="1"/>
  <c r="B122" i="1"/>
  <c r="B120" i="1"/>
  <c r="B115" i="1"/>
  <c r="B111" i="1"/>
  <c r="B119" i="1" s="1"/>
  <c r="A111" i="1"/>
  <c r="B110" i="1"/>
  <c r="B112" i="1" s="1"/>
  <c r="C148" i="1"/>
  <c r="C147" i="1"/>
  <c r="B141" i="1"/>
  <c r="B140" i="1"/>
  <c r="B142" i="1" s="1"/>
  <c r="B139" i="1"/>
  <c r="C152" i="1" s="1"/>
  <c r="A134" i="1"/>
  <c r="B134" i="1"/>
  <c r="B136" i="1" s="1"/>
  <c r="E48" i="1"/>
  <c r="D48" i="1"/>
  <c r="E47" i="1"/>
  <c r="E55" i="1" s="1"/>
  <c r="D47" i="1"/>
  <c r="E46" i="1"/>
  <c r="D46" i="1"/>
  <c r="E45" i="1"/>
  <c r="D45" i="1"/>
  <c r="E44" i="1"/>
  <c r="D44" i="1"/>
  <c r="C48" i="1"/>
  <c r="C47" i="1"/>
  <c r="C46" i="1"/>
  <c r="C45" i="1"/>
  <c r="C44" i="1"/>
  <c r="B49" i="1"/>
  <c r="E35" i="1"/>
  <c r="E78" i="1" s="1"/>
  <c r="D35" i="1"/>
  <c r="D78" i="1" s="1"/>
  <c r="C35" i="1"/>
  <c r="C78" i="1" s="1"/>
  <c r="E33" i="1"/>
  <c r="E76" i="1" s="1"/>
  <c r="D33" i="1"/>
  <c r="D76" i="1" s="1"/>
  <c r="C33" i="1"/>
  <c r="C76" i="1" s="1"/>
  <c r="E27" i="1"/>
  <c r="D27" i="1"/>
  <c r="C27" i="1"/>
  <c r="E26" i="1"/>
  <c r="E36" i="1" s="1"/>
  <c r="E79" i="1" s="1"/>
  <c r="D26" i="1"/>
  <c r="D36" i="1" s="1"/>
  <c r="D79" i="1" s="1"/>
  <c r="C26" i="1"/>
  <c r="C36" i="1" s="1"/>
  <c r="C79" i="1" s="1"/>
  <c r="H81" i="1" l="1"/>
  <c r="H82" i="1" s="1"/>
  <c r="G81" i="1"/>
  <c r="G82" i="1" s="1"/>
  <c r="I81" i="1"/>
  <c r="I82" i="1" s="1"/>
  <c r="B116" i="1"/>
  <c r="B121" i="1" s="1"/>
  <c r="B123" i="1" s="1"/>
  <c r="B143" i="1"/>
  <c r="D52" i="1"/>
  <c r="D54" i="1"/>
  <c r="E53" i="1"/>
  <c r="E54" i="1"/>
  <c r="E52" i="1"/>
  <c r="D62" i="1"/>
  <c r="E61" i="1"/>
  <c r="E62" i="1"/>
  <c r="E28" i="1"/>
  <c r="D28" i="1"/>
  <c r="D60" i="1"/>
  <c r="C55" i="1"/>
  <c r="C52" i="1"/>
  <c r="D53" i="1"/>
  <c r="D61" i="1" s="1"/>
  <c r="C54" i="1"/>
  <c r="D56" i="1"/>
  <c r="C28" i="1"/>
  <c r="D55" i="1"/>
  <c r="D63" i="1" s="1"/>
  <c r="C53" i="1"/>
  <c r="C56" i="1"/>
  <c r="C64" i="1" s="1"/>
  <c r="E56" i="1"/>
  <c r="E63" i="1"/>
  <c r="B21" i="1"/>
  <c r="B24" i="1" s="1"/>
  <c r="E60" i="1" l="1"/>
  <c r="B56" i="1"/>
  <c r="D64" i="1"/>
  <c r="D65" i="1" s="1"/>
  <c r="D80" i="1" s="1"/>
  <c r="D81" i="1" s="1"/>
  <c r="D82" i="1" s="1"/>
  <c r="D83" i="1" s="1"/>
  <c r="C63" i="1"/>
  <c r="B55" i="1"/>
  <c r="E64" i="1"/>
  <c r="B53" i="1"/>
  <c r="C61" i="1"/>
  <c r="B28" i="1"/>
  <c r="B29" i="1" s="1"/>
  <c r="C62" i="1"/>
  <c r="B54" i="1"/>
  <c r="C57" i="1"/>
  <c r="B52" i="1"/>
  <c r="F52" i="1" s="1"/>
  <c r="C60" i="1"/>
  <c r="C65" i="1" s="1"/>
  <c r="C80" i="1" s="1"/>
  <c r="C81" i="1" s="1"/>
  <c r="C82" i="1" s="1"/>
  <c r="C83" i="1" s="1"/>
  <c r="D57" i="1"/>
  <c r="E65" i="1"/>
  <c r="E80" i="1" s="1"/>
  <c r="E81" i="1" s="1"/>
  <c r="E82" i="1" s="1"/>
  <c r="E83" i="1" s="1"/>
  <c r="E57" i="1"/>
  <c r="G52" i="1" l="1"/>
  <c r="H52" i="1"/>
  <c r="G56" i="1"/>
  <c r="H56" i="1"/>
  <c r="F56" i="1"/>
  <c r="G54" i="1"/>
  <c r="H54" i="1"/>
  <c r="F54" i="1"/>
  <c r="H53" i="1"/>
  <c r="F53" i="1"/>
  <c r="G53" i="1"/>
  <c r="H55" i="1"/>
  <c r="F55" i="1"/>
  <c r="G55" i="1"/>
  <c r="D30" i="1"/>
  <c r="D31" i="1" s="1"/>
  <c r="D37" i="1" s="1"/>
  <c r="C30" i="1"/>
  <c r="E30" i="1"/>
  <c r="E31" i="1" s="1"/>
  <c r="E37" i="1" s="1"/>
  <c r="B57" i="1"/>
  <c r="H57" i="1" l="1"/>
  <c r="F57" i="1"/>
  <c r="G57" i="1"/>
  <c r="E66" i="1"/>
  <c r="E67" i="1" s="1"/>
  <c r="E38" i="1"/>
  <c r="E39" i="1" s="1"/>
  <c r="E40" i="1" s="1"/>
  <c r="D66" i="1"/>
  <c r="D67" i="1" s="1"/>
  <c r="D38" i="1"/>
  <c r="D39" i="1" s="1"/>
  <c r="D40" i="1" s="1"/>
  <c r="B30" i="1"/>
  <c r="C31" i="1"/>
  <c r="C37" i="1" s="1"/>
  <c r="C66" i="1" l="1"/>
  <c r="C67" i="1" s="1"/>
  <c r="C38" i="1"/>
  <c r="C39" i="1" s="1"/>
  <c r="C40" i="1" s="1"/>
</calcChain>
</file>

<file path=xl/sharedStrings.xml><?xml version="1.0" encoding="utf-8"?>
<sst xmlns="http://schemas.openxmlformats.org/spreadsheetml/2006/main" count="167" uniqueCount="112">
  <si>
    <t>P1</t>
  </si>
  <si>
    <t>P2</t>
  </si>
  <si>
    <t>P3</t>
  </si>
  <si>
    <t>Volume de produção (em unidades)</t>
  </si>
  <si>
    <t>MOD por unidade (€)</t>
  </si>
  <si>
    <t>Consumos de materiais por unidade (€)</t>
  </si>
  <si>
    <t>Preço de venda (€)</t>
  </si>
  <si>
    <t>Movimento de materiais (no total)</t>
  </si>
  <si>
    <t>Horas máquina por unidade</t>
  </si>
  <si>
    <t>Nº de preparações de máquina (no total)</t>
  </si>
  <si>
    <t>% ocupação do pessoal de engenharia</t>
  </si>
  <si>
    <t>Nº de encomendas de embalagens (no total)</t>
  </si>
  <si>
    <t>Atividades</t>
  </si>
  <si>
    <t>GGF</t>
  </si>
  <si>
    <t>Receção e gestão de materiais</t>
  </si>
  <si>
    <t>Manutenção e amortização de máquinas</t>
  </si>
  <si>
    <t>Mão de obra na preparação de máquinas</t>
  </si>
  <si>
    <t>Engenharia</t>
  </si>
  <si>
    <t>Embalagem</t>
  </si>
  <si>
    <t xml:space="preserve">   Total dos GGF</t>
  </si>
  <si>
    <t>Custos fixos</t>
  </si>
  <si>
    <t>Capital Investido</t>
  </si>
  <si>
    <t>Objetivo de EVA a alcançar</t>
  </si>
  <si>
    <t>Capacidade máxima (Nº de BITS)</t>
  </si>
  <si>
    <t>Vendas para clientes externos (Nº de BITS)</t>
  </si>
  <si>
    <t>Preço de venda para clientes externos (€/BIT)</t>
  </si>
  <si>
    <t>Custo variável unitário (€/BIT)</t>
  </si>
  <si>
    <t>Divisão C</t>
  </si>
  <si>
    <t>Identificou 2 empresas fornecedoras de BIT</t>
  </si>
  <si>
    <t>a) Taxa de imputação dos GGF, custo unitário de produção e margens unitárias pelo sistema tradicional</t>
  </si>
  <si>
    <t>Total de GGF</t>
  </si>
  <si>
    <t>Volume de produção (unidades)</t>
  </si>
  <si>
    <t>MOD (€)</t>
  </si>
  <si>
    <t>Taxa de imputação dos GGF</t>
  </si>
  <si>
    <t>Imputação dos GGF</t>
  </si>
  <si>
    <t>Custo unitário dos GGF</t>
  </si>
  <si>
    <t>Preço de venda</t>
  </si>
  <si>
    <t>Custo unitário de produção:</t>
  </si>
  <si>
    <t>Consumo de materiais</t>
  </si>
  <si>
    <t xml:space="preserve">MOD </t>
  </si>
  <si>
    <t xml:space="preserve">   Custo unitário</t>
  </si>
  <si>
    <t xml:space="preserve">   Margem unitária</t>
  </si>
  <si>
    <t>%</t>
  </si>
  <si>
    <t>b) Pelo ABC</t>
  </si>
  <si>
    <t>Afetação dos GGF pelo ABC</t>
  </si>
  <si>
    <t>Custo unitário dos GGF pelo ABC</t>
  </si>
  <si>
    <t>Comparação com o método tradicional</t>
  </si>
  <si>
    <t>Diferença</t>
  </si>
  <si>
    <t>Tem custo mais elevados de receção e gestão de materiais, de preparação de máquinas, de engenharia e de embalagem.</t>
  </si>
  <si>
    <t>Calculo das margens unitárias</t>
  </si>
  <si>
    <t xml:space="preserve">O produto P3 é mais caro do que o método tradiconal considerava. </t>
  </si>
  <si>
    <t>O produto P1 também tem custos elevados de manutenção de máquinas</t>
  </si>
  <si>
    <t>Dessa forma conclui-se que a empresa andava a vender os produtos P1 e P3 com prejuizo.</t>
  </si>
  <si>
    <t>c) comentários</t>
  </si>
  <si>
    <t>b) Em consequencia disso as margens unitárias são:</t>
  </si>
  <si>
    <t>c) comentários (continuação)</t>
  </si>
  <si>
    <t>d) implicações estratégicas e operacionais</t>
  </si>
  <si>
    <t>A empresa deve considerar elevar os preços do produto P1 e P3. Deve para isso analisar a concorrencia.</t>
  </si>
  <si>
    <t>Caso não conclua que os concorrentes têm preços que impede que se suba os preços, então deve considerar estudar abandonar os produtos ou introduzir alguma mudança qualitativa que a ditinga da concorrencia epossa umentar preços</t>
  </si>
  <si>
    <t>Do ponto de vista operacional pode pensar reformular a forma de prução de modo a baixa os custos de produção de cada uma das atividades</t>
  </si>
  <si>
    <t>PROBLEMA 1 - CUSTOS</t>
  </si>
  <si>
    <t>Divisão A - Produz BITS</t>
  </si>
  <si>
    <t>Empresa X vende mínimo de 50000 unidades</t>
  </si>
  <si>
    <t>Empresa Z</t>
  </si>
  <si>
    <t>Custos de comercialização poupados</t>
  </si>
  <si>
    <t>Preço equivalente a vender externamente</t>
  </si>
  <si>
    <t>Custos variáveis</t>
  </si>
  <si>
    <t>Capacidade</t>
  </si>
  <si>
    <t>Custo total unitário</t>
  </si>
  <si>
    <t>Margem de contribuição</t>
  </si>
  <si>
    <t>Para 60.000 unidades deveria praticar o preço da concorrência</t>
  </si>
  <si>
    <t>a) Calcular o PTI  para alcançar o objetivo de EVA</t>
  </si>
  <si>
    <t>Preço de venda a clientes externos da Div. A</t>
  </si>
  <si>
    <t>Vendas a clientes externo</t>
  </si>
  <si>
    <t>PTI</t>
  </si>
  <si>
    <t>Quantidade vendas internas</t>
  </si>
  <si>
    <t>Vendas internas</t>
  </si>
  <si>
    <t>Custos variáveis para clientes externos</t>
  </si>
  <si>
    <t>Custos variáveis para clientes internos</t>
  </si>
  <si>
    <t xml:space="preserve">   Total custos variáveis</t>
  </si>
  <si>
    <t xml:space="preserve">   Custos fixos</t>
  </si>
  <si>
    <t>Resultado operacional</t>
  </si>
  <si>
    <t>Vendas totais</t>
  </si>
  <si>
    <t>Custo de capital</t>
  </si>
  <si>
    <t>Custo do capital</t>
  </si>
  <si>
    <t>Resultado residual</t>
  </si>
  <si>
    <t>b) Os PTI para considerar os custos de oportunidade</t>
  </si>
  <si>
    <t>Não é competitivo com a empresa X</t>
  </si>
  <si>
    <t>Custo fixo unitário no máximo de capacidade</t>
  </si>
  <si>
    <t>Também não seria competitivo com a empresa X.</t>
  </si>
  <si>
    <t>Mas o custo fixo deixa de ser relevante, pois é um "sunk cost".</t>
  </si>
  <si>
    <t>Menos os custos poupados</t>
  </si>
  <si>
    <t>= PTI equivalente a vender ao exterior</t>
  </si>
  <si>
    <t>MC%</t>
  </si>
  <si>
    <t>Vendas ao exterior</t>
  </si>
  <si>
    <t>Resultados operacional</t>
  </si>
  <si>
    <t>Com o PTI a 26€ pratica um preço mais interessante para a Divisão B do que o melhor concorrente, é um preço equivalente a vender para o exterior e consegue ultrapassar o objetivo de resultado residual</t>
  </si>
  <si>
    <t>Conclusão: O PTI adequado é 26€</t>
  </si>
  <si>
    <t>Cost driver por unidade de atividade</t>
  </si>
  <si>
    <t>Note-se que ao vender internamente 60.000 só terá capacidade de vender a clientes externos 90.000 unidades, pelo que tem um custo de oportunidade por vender internamente. O PTI é o preço que resolve todos os problemas, na medida em que para A é um preço equivalente a vender ao exterior e para C é um preço vantajoso face à concorrencia.</t>
  </si>
  <si>
    <t>Custos variáveis para o exterior</t>
  </si>
  <si>
    <t>Custos variáveis para o interior</t>
  </si>
  <si>
    <t>Mas só podia produzir isto</t>
  </si>
  <si>
    <t>Alternativamente podia fazer a equação:</t>
  </si>
  <si>
    <t>EVA=RO-Km.CI</t>
  </si>
  <si>
    <t>180.000=RO-12%*3.200.00</t>
  </si>
  <si>
    <t>=&gt; RO= 564.000</t>
  </si>
  <si>
    <t>Depois:</t>
  </si>
  <si>
    <t>RO=Q*p+Qi*PTI-22€*Q-20€*Qi-1.080.000€ = 564,000</t>
  </si>
  <si>
    <t>PTI = 25,35€  se não considerasse a poupança de 2€ então daria 27,35€</t>
  </si>
  <si>
    <t>PROBLEMA 2 - AVALIAÇÃO DA PERFORMANCE ACF</t>
  </si>
  <si>
    <t>Respostas multiplas - 4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</si>
</sst>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164" formatCode="#,##0.00\ &quot;€&quot;"/>
    <numFmt numFmtId="165" formatCode="#,##0\ &quot;€&quot;"/>
    <numFmt numFmtId="166" formatCode="#,##0.0000"/>
    <numFmt numFmtId="167" formatCode="#,##0.000\ &quot;€&quot;"/>
    <numFmt numFmtId="168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9" fontId="1" fillId="0" borderId="1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/>
    <xf numFmtId="165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165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167" fontId="1" fillId="0" borderId="0" xfId="0" applyNumberFormat="1" applyFont="1"/>
    <xf numFmtId="9" fontId="1" fillId="0" borderId="0" xfId="1" applyFont="1"/>
    <xf numFmtId="168" fontId="1" fillId="0" borderId="0" xfId="1" applyNumberFormat="1" applyFont="1"/>
    <xf numFmtId="9" fontId="1" fillId="0" borderId="0" xfId="0" applyNumberFormat="1" applyFont="1"/>
    <xf numFmtId="168" fontId="1" fillId="0" borderId="1" xfId="1" applyNumberFormat="1" applyFont="1" applyBorder="1"/>
    <xf numFmtId="0" fontId="1" fillId="0" borderId="0" xfId="0" applyFont="1" applyBorder="1"/>
    <xf numFmtId="168" fontId="1" fillId="0" borderId="0" xfId="1" applyNumberFormat="1" applyFont="1" applyBorder="1"/>
    <xf numFmtId="6" fontId="1" fillId="0" borderId="0" xfId="0" applyNumberFormat="1" applyFont="1"/>
    <xf numFmtId="164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quotePrefix="1" applyFont="1"/>
    <xf numFmtId="0" fontId="2" fillId="0" borderId="0" xfId="0" quotePrefix="1" applyFont="1"/>
    <xf numFmtId="6" fontId="2" fillId="0" borderId="0" xfId="0" applyNumberFormat="1" applyFont="1"/>
    <xf numFmtId="0" fontId="1" fillId="0" borderId="0" xfId="0" applyFont="1" applyAlignment="1">
      <alignment horizontal="center" wrapText="1"/>
    </xf>
    <xf numFmtId="166" fontId="2" fillId="0" borderId="0" xfId="0" applyNumberFormat="1" applyFont="1"/>
    <xf numFmtId="164" fontId="2" fillId="0" borderId="1" xfId="0" applyNumberFormat="1" applyFont="1" applyBorder="1"/>
    <xf numFmtId="0" fontId="1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topLeftCell="A160" workbookViewId="0">
      <selection activeCell="A173" sqref="A173"/>
    </sheetView>
  </sheetViews>
  <sheetFormatPr defaultRowHeight="12.75" x14ac:dyDescent="0.2"/>
  <cols>
    <col min="1" max="1" width="41.28515625" style="10" bestFit="1" customWidth="1"/>
    <col min="2" max="2" width="12.7109375" style="10" bestFit="1" customWidth="1"/>
    <col min="3" max="7" width="11.28515625" style="10" bestFit="1" customWidth="1"/>
    <col min="8" max="8" width="10.28515625" style="10" bestFit="1" customWidth="1"/>
    <col min="9" max="16384" width="9.140625" style="10"/>
  </cols>
  <sheetData>
    <row r="1" spans="1:4" ht="15" x14ac:dyDescent="0.25">
      <c r="A1" s="12" t="s">
        <v>60</v>
      </c>
    </row>
    <row r="3" spans="1:4" x14ac:dyDescent="0.2">
      <c r="A3" s="1"/>
      <c r="B3" s="5" t="s">
        <v>0</v>
      </c>
      <c r="C3" s="5" t="s">
        <v>1</v>
      </c>
      <c r="D3" s="5" t="s">
        <v>2</v>
      </c>
    </row>
    <row r="4" spans="1:4" x14ac:dyDescent="0.2">
      <c r="A4" s="1" t="s">
        <v>3</v>
      </c>
      <c r="B4" s="3">
        <v>7500</v>
      </c>
      <c r="C4" s="3">
        <v>12500</v>
      </c>
      <c r="D4" s="3">
        <v>4000</v>
      </c>
    </row>
    <row r="5" spans="1:4" x14ac:dyDescent="0.2">
      <c r="A5" s="1" t="s">
        <v>4</v>
      </c>
      <c r="B5" s="4">
        <v>4</v>
      </c>
      <c r="C5" s="4">
        <v>8</v>
      </c>
      <c r="D5" s="4">
        <v>6.4</v>
      </c>
    </row>
    <row r="6" spans="1:4" x14ac:dyDescent="0.2">
      <c r="A6" s="1" t="s">
        <v>5</v>
      </c>
      <c r="B6" s="4">
        <v>18</v>
      </c>
      <c r="C6" s="4">
        <v>25</v>
      </c>
      <c r="D6" s="4">
        <v>16</v>
      </c>
    </row>
    <row r="7" spans="1:4" x14ac:dyDescent="0.2">
      <c r="A7" s="1" t="s">
        <v>6</v>
      </c>
      <c r="B7" s="4">
        <v>47</v>
      </c>
      <c r="C7" s="4">
        <v>80</v>
      </c>
      <c r="D7" s="4">
        <v>68</v>
      </c>
    </row>
    <row r="8" spans="1:4" x14ac:dyDescent="0.2">
      <c r="A8" s="1" t="s">
        <v>7</v>
      </c>
      <c r="B8" s="1">
        <v>4</v>
      </c>
      <c r="C8" s="1">
        <v>25</v>
      </c>
      <c r="D8" s="1">
        <v>50</v>
      </c>
    </row>
    <row r="9" spans="1:4" x14ac:dyDescent="0.2">
      <c r="A9" s="1" t="s">
        <v>8</v>
      </c>
      <c r="B9" s="1">
        <v>0.5</v>
      </c>
      <c r="C9" s="1">
        <v>0.5</v>
      </c>
      <c r="D9" s="1">
        <v>0.2</v>
      </c>
    </row>
    <row r="10" spans="1:4" x14ac:dyDescent="0.2">
      <c r="A10" s="1" t="s">
        <v>9</v>
      </c>
      <c r="B10" s="1">
        <v>1</v>
      </c>
      <c r="C10" s="1">
        <v>5</v>
      </c>
      <c r="D10" s="1">
        <v>10</v>
      </c>
    </row>
    <row r="11" spans="1:4" x14ac:dyDescent="0.2">
      <c r="A11" s="1" t="s">
        <v>10</v>
      </c>
      <c r="B11" s="2">
        <v>0.3</v>
      </c>
      <c r="C11" s="2">
        <v>0.2</v>
      </c>
      <c r="D11" s="2">
        <v>0.5</v>
      </c>
    </row>
    <row r="12" spans="1:4" x14ac:dyDescent="0.2">
      <c r="A12" s="1" t="s">
        <v>11</v>
      </c>
      <c r="B12" s="1">
        <v>1</v>
      </c>
      <c r="C12" s="1">
        <v>7</v>
      </c>
      <c r="D12" s="1">
        <v>22</v>
      </c>
    </row>
    <row r="15" spans="1:4" x14ac:dyDescent="0.2">
      <c r="A15" s="7" t="s">
        <v>12</v>
      </c>
      <c r="B15" s="5" t="s">
        <v>13</v>
      </c>
    </row>
    <row r="16" spans="1:4" x14ac:dyDescent="0.2">
      <c r="A16" s="6" t="s">
        <v>14</v>
      </c>
      <c r="B16" s="8">
        <v>150000</v>
      </c>
    </row>
    <row r="17" spans="1:5" x14ac:dyDescent="0.2">
      <c r="A17" s="6" t="s">
        <v>15</v>
      </c>
      <c r="B17" s="8">
        <v>390000</v>
      </c>
    </row>
    <row r="18" spans="1:5" x14ac:dyDescent="0.2">
      <c r="A18" s="6" t="s">
        <v>16</v>
      </c>
      <c r="B18" s="8">
        <v>18688</v>
      </c>
    </row>
    <row r="19" spans="1:5" x14ac:dyDescent="0.2">
      <c r="A19" s="6" t="s">
        <v>17</v>
      </c>
      <c r="B19" s="8">
        <v>100000</v>
      </c>
    </row>
    <row r="20" spans="1:5" x14ac:dyDescent="0.2">
      <c r="A20" s="6" t="s">
        <v>18</v>
      </c>
      <c r="B20" s="8">
        <v>60000</v>
      </c>
    </row>
    <row r="21" spans="1:5" x14ac:dyDescent="0.2">
      <c r="A21" s="6" t="s">
        <v>19</v>
      </c>
      <c r="B21" s="8">
        <f>SUM(B16:B20)</f>
        <v>718688</v>
      </c>
    </row>
    <row r="23" spans="1:5" x14ac:dyDescent="0.2">
      <c r="A23" s="9" t="s">
        <v>29</v>
      </c>
    </row>
    <row r="24" spans="1:5" x14ac:dyDescent="0.2">
      <c r="A24" s="10" t="s">
        <v>30</v>
      </c>
      <c r="B24" s="13">
        <f>+B21</f>
        <v>718688</v>
      </c>
    </row>
    <row r="25" spans="1:5" x14ac:dyDescent="0.2">
      <c r="C25" s="5" t="s">
        <v>0</v>
      </c>
      <c r="D25" s="5" t="s">
        <v>1</v>
      </c>
      <c r="E25" s="5" t="s">
        <v>2</v>
      </c>
    </row>
    <row r="26" spans="1:5" x14ac:dyDescent="0.2">
      <c r="A26" s="10" t="s">
        <v>4</v>
      </c>
      <c r="C26" s="14">
        <f>+B5</f>
        <v>4</v>
      </c>
      <c r="D26" s="14">
        <f t="shared" ref="D26:E26" si="0">+C5</f>
        <v>8</v>
      </c>
      <c r="E26" s="14">
        <f t="shared" si="0"/>
        <v>6.4</v>
      </c>
    </row>
    <row r="27" spans="1:5" x14ac:dyDescent="0.2">
      <c r="A27" s="10" t="s">
        <v>31</v>
      </c>
      <c r="C27" s="15">
        <f>+B4</f>
        <v>7500</v>
      </c>
      <c r="D27" s="15">
        <f t="shared" ref="D27:E27" si="1">+C4</f>
        <v>12500</v>
      </c>
      <c r="E27" s="15">
        <f t="shared" si="1"/>
        <v>4000</v>
      </c>
    </row>
    <row r="28" spans="1:5" x14ac:dyDescent="0.2">
      <c r="A28" s="10" t="s">
        <v>32</v>
      </c>
      <c r="B28" s="13">
        <f>SUM(C28:E28)</f>
        <v>155600</v>
      </c>
      <c r="C28" s="13">
        <f>+C26*C27</f>
        <v>30000</v>
      </c>
      <c r="D28" s="13">
        <f t="shared" ref="D28:E28" si="2">+D26*D27</f>
        <v>100000</v>
      </c>
      <c r="E28" s="13">
        <f t="shared" si="2"/>
        <v>25600</v>
      </c>
    </row>
    <row r="29" spans="1:5" x14ac:dyDescent="0.2">
      <c r="A29" s="9" t="s">
        <v>33</v>
      </c>
      <c r="B29" s="31">
        <f>+B24/B28</f>
        <v>4.6188174807197946</v>
      </c>
    </row>
    <row r="30" spans="1:5" x14ac:dyDescent="0.2">
      <c r="A30" s="10" t="s">
        <v>34</v>
      </c>
      <c r="B30" s="13">
        <f>SUM(C30:E30)</f>
        <v>718688</v>
      </c>
      <c r="C30" s="13">
        <f>+$B$29*C28</f>
        <v>138564.52442159384</v>
      </c>
      <c r="D30" s="13">
        <f t="shared" ref="D30:E30" si="3">+$B$29*D28</f>
        <v>461881.74807197944</v>
      </c>
      <c r="E30" s="13">
        <f t="shared" si="3"/>
        <v>118241.72750642675</v>
      </c>
    </row>
    <row r="31" spans="1:5" x14ac:dyDescent="0.2">
      <c r="A31" s="10" t="s">
        <v>35</v>
      </c>
      <c r="C31" s="16">
        <f>+C30/C27</f>
        <v>18.475269922879178</v>
      </c>
      <c r="D31" s="16">
        <f t="shared" ref="D31:E31" si="4">+D30/D27</f>
        <v>36.950539845758357</v>
      </c>
      <c r="E31" s="16">
        <f t="shared" si="4"/>
        <v>29.560431876606685</v>
      </c>
    </row>
    <row r="32" spans="1:5" x14ac:dyDescent="0.2">
      <c r="A32" s="1" t="s">
        <v>49</v>
      </c>
      <c r="B32" s="1"/>
      <c r="C32" s="5" t="s">
        <v>0</v>
      </c>
      <c r="D32" s="5" t="s">
        <v>1</v>
      </c>
      <c r="E32" s="5" t="s">
        <v>2</v>
      </c>
    </row>
    <row r="33" spans="1:6" x14ac:dyDescent="0.2">
      <c r="A33" s="1" t="s">
        <v>36</v>
      </c>
      <c r="B33" s="1"/>
      <c r="C33" s="4">
        <f>+B7</f>
        <v>47</v>
      </c>
      <c r="D33" s="4">
        <f t="shared" ref="D33:E33" si="5">+C7</f>
        <v>80</v>
      </c>
      <c r="E33" s="4">
        <f t="shared" si="5"/>
        <v>68</v>
      </c>
    </row>
    <row r="34" spans="1:6" x14ac:dyDescent="0.2">
      <c r="A34" s="1" t="s">
        <v>37</v>
      </c>
      <c r="B34" s="1"/>
      <c r="C34" s="1"/>
      <c r="D34" s="1"/>
      <c r="E34" s="1"/>
    </row>
    <row r="35" spans="1:6" x14ac:dyDescent="0.2">
      <c r="A35" s="1" t="s">
        <v>38</v>
      </c>
      <c r="B35" s="1"/>
      <c r="C35" s="4">
        <f>+B6</f>
        <v>18</v>
      </c>
      <c r="D35" s="4">
        <f t="shared" ref="D35:E35" si="6">+C6</f>
        <v>25</v>
      </c>
      <c r="E35" s="4">
        <f t="shared" si="6"/>
        <v>16</v>
      </c>
    </row>
    <row r="36" spans="1:6" x14ac:dyDescent="0.2">
      <c r="A36" s="1" t="s">
        <v>39</v>
      </c>
      <c r="B36" s="1"/>
      <c r="C36" s="4">
        <f>+C26</f>
        <v>4</v>
      </c>
      <c r="D36" s="4">
        <f t="shared" ref="D36:E36" si="7">+D26</f>
        <v>8</v>
      </c>
      <c r="E36" s="4">
        <f t="shared" si="7"/>
        <v>6.4</v>
      </c>
    </row>
    <row r="37" spans="1:6" x14ac:dyDescent="0.2">
      <c r="A37" s="1" t="s">
        <v>13</v>
      </c>
      <c r="B37" s="1"/>
      <c r="C37" s="4">
        <f>+C31</f>
        <v>18.475269922879178</v>
      </c>
      <c r="D37" s="4">
        <f t="shared" ref="D37:E37" si="8">+D31</f>
        <v>36.950539845758357</v>
      </c>
      <c r="E37" s="4">
        <f t="shared" si="8"/>
        <v>29.560431876606685</v>
      </c>
    </row>
    <row r="38" spans="1:6" x14ac:dyDescent="0.2">
      <c r="A38" s="1" t="s">
        <v>40</v>
      </c>
      <c r="B38" s="1"/>
      <c r="C38" s="4">
        <f>SUM(C35:C37)</f>
        <v>40.475269922879178</v>
      </c>
      <c r="D38" s="4">
        <f t="shared" ref="D38:E38" si="9">SUM(D35:D37)</f>
        <v>69.950539845758357</v>
      </c>
      <c r="E38" s="4">
        <f t="shared" si="9"/>
        <v>51.960431876606684</v>
      </c>
    </row>
    <row r="39" spans="1:6" x14ac:dyDescent="0.2">
      <c r="A39" s="11" t="s">
        <v>41</v>
      </c>
      <c r="B39" s="11"/>
      <c r="C39" s="32">
        <f>+C33-C38</f>
        <v>6.5247300771208216</v>
      </c>
      <c r="D39" s="32">
        <f t="shared" ref="D39:E39" si="10">+D33-D38</f>
        <v>10.049460154241643</v>
      </c>
      <c r="E39" s="32">
        <f t="shared" si="10"/>
        <v>16.039568123393316</v>
      </c>
    </row>
    <row r="40" spans="1:6" x14ac:dyDescent="0.2">
      <c r="A40" s="1" t="s">
        <v>42</v>
      </c>
      <c r="B40" s="1"/>
      <c r="C40" s="20">
        <f>+C39/C33</f>
        <v>0.13882404419406003</v>
      </c>
      <c r="D40" s="20">
        <f t="shared" ref="D40:E40" si="11">+D39/D33</f>
        <v>0.12561825192802054</v>
      </c>
      <c r="E40" s="20">
        <f t="shared" si="11"/>
        <v>0.23587600181460758</v>
      </c>
    </row>
    <row r="42" spans="1:6" x14ac:dyDescent="0.2">
      <c r="A42" s="9" t="s">
        <v>43</v>
      </c>
    </row>
    <row r="43" spans="1:6" ht="38.25" x14ac:dyDescent="0.2">
      <c r="A43" s="7" t="s">
        <v>12</v>
      </c>
      <c r="B43" s="5" t="s">
        <v>13</v>
      </c>
      <c r="C43" s="5" t="s">
        <v>0</v>
      </c>
      <c r="D43" s="5" t="s">
        <v>1</v>
      </c>
      <c r="E43" s="5" t="s">
        <v>2</v>
      </c>
      <c r="F43" s="30" t="s">
        <v>98</v>
      </c>
    </row>
    <row r="44" spans="1:6" x14ac:dyDescent="0.2">
      <c r="A44" s="6" t="s">
        <v>14</v>
      </c>
      <c r="B44" s="8">
        <v>150000</v>
      </c>
      <c r="C44" s="10">
        <f>+B8</f>
        <v>4</v>
      </c>
      <c r="D44" s="10">
        <f t="shared" ref="D44:E44" si="12">+C8</f>
        <v>25</v>
      </c>
      <c r="E44" s="10">
        <f t="shared" si="12"/>
        <v>50</v>
      </c>
      <c r="F44" s="14">
        <f>B44/SUM(C44:E44)</f>
        <v>1898.7341772151899</v>
      </c>
    </row>
    <row r="45" spans="1:6" x14ac:dyDescent="0.2">
      <c r="A45" s="6" t="s">
        <v>15</v>
      </c>
      <c r="B45" s="8">
        <v>390000</v>
      </c>
      <c r="C45" s="10">
        <f>+B9</f>
        <v>0.5</v>
      </c>
      <c r="D45" s="10">
        <f t="shared" ref="D45:E45" si="13">+C9</f>
        <v>0.5</v>
      </c>
      <c r="E45" s="10">
        <f t="shared" si="13"/>
        <v>0.2</v>
      </c>
      <c r="F45" s="14">
        <f>B45/SUMPRODUCT(C45:E45,B4:D4)</f>
        <v>36.111111111111114</v>
      </c>
    </row>
    <row r="46" spans="1:6" x14ac:dyDescent="0.2">
      <c r="A46" s="6" t="s">
        <v>16</v>
      </c>
      <c r="B46" s="8">
        <v>18688</v>
      </c>
      <c r="C46" s="10">
        <f>+B10</f>
        <v>1</v>
      </c>
      <c r="D46" s="10">
        <f t="shared" ref="D46:E46" si="14">+C10</f>
        <v>5</v>
      </c>
      <c r="E46" s="10">
        <f t="shared" si="14"/>
        <v>10</v>
      </c>
      <c r="F46" s="14">
        <f t="shared" ref="F46" si="15">B46/SUM(C46:E46)</f>
        <v>1168</v>
      </c>
    </row>
    <row r="47" spans="1:6" x14ac:dyDescent="0.2">
      <c r="A47" s="6" t="s">
        <v>17</v>
      </c>
      <c r="B47" s="8">
        <v>100000</v>
      </c>
      <c r="C47" s="19">
        <f>+B11</f>
        <v>0.3</v>
      </c>
      <c r="D47" s="19">
        <f t="shared" ref="D47:E47" si="16">+C11</f>
        <v>0.2</v>
      </c>
      <c r="E47" s="19">
        <f t="shared" si="16"/>
        <v>0.5</v>
      </c>
    </row>
    <row r="48" spans="1:6" x14ac:dyDescent="0.2">
      <c r="A48" s="6" t="s">
        <v>18</v>
      </c>
      <c r="B48" s="8">
        <v>60000</v>
      </c>
      <c r="C48" s="10">
        <f>+B12</f>
        <v>1</v>
      </c>
      <c r="D48" s="10">
        <f t="shared" ref="D48:E48" si="17">+C12</f>
        <v>7</v>
      </c>
      <c r="E48" s="10">
        <f t="shared" si="17"/>
        <v>22</v>
      </c>
      <c r="F48" s="14">
        <f>B48/SUM(C48:E48)</f>
        <v>2000</v>
      </c>
    </row>
    <row r="49" spans="1:8" x14ac:dyDescent="0.2">
      <c r="A49" s="6" t="s">
        <v>19</v>
      </c>
      <c r="B49" s="8">
        <f>SUM(B44:B48)</f>
        <v>718688</v>
      </c>
    </row>
    <row r="51" spans="1:8" x14ac:dyDescent="0.2">
      <c r="A51" s="10" t="s">
        <v>44</v>
      </c>
      <c r="B51" s="5" t="s">
        <v>13</v>
      </c>
      <c r="C51" s="5" t="s">
        <v>0</v>
      </c>
      <c r="D51" s="5" t="s">
        <v>1</v>
      </c>
      <c r="E51" s="5" t="s">
        <v>2</v>
      </c>
    </row>
    <row r="52" spans="1:8" x14ac:dyDescent="0.2">
      <c r="A52" s="6" t="s">
        <v>14</v>
      </c>
      <c r="B52" s="14">
        <f>SUM(C52:E52)</f>
        <v>150000</v>
      </c>
      <c r="C52" s="14">
        <f>+$B44/SUM($C44:$E44)*C44</f>
        <v>7594.9367088607596</v>
      </c>
      <c r="D52" s="14">
        <f t="shared" ref="D52:E52" si="18">+$B44/SUM($C44:$E44)*D44</f>
        <v>47468.354430379746</v>
      </c>
      <c r="E52" s="14">
        <f t="shared" si="18"/>
        <v>94936.708860759492</v>
      </c>
      <c r="F52" s="17">
        <f t="shared" ref="F52:F57" si="19">+C52/$B52</f>
        <v>5.0632911392405063E-2</v>
      </c>
      <c r="G52" s="17">
        <f t="shared" ref="G52:G57" si="20">+D52/$B52</f>
        <v>0.31645569620253167</v>
      </c>
      <c r="H52" s="17">
        <f>+E52/$B52</f>
        <v>0.63291139240506333</v>
      </c>
    </row>
    <row r="53" spans="1:8" x14ac:dyDescent="0.2">
      <c r="A53" s="6" t="s">
        <v>15</v>
      </c>
      <c r="B53" s="14">
        <f t="shared" ref="B53:B56" si="21">SUM(C53:E53)</f>
        <v>390000</v>
      </c>
      <c r="C53" s="14">
        <f t="shared" ref="C53:E53" si="22">+$B45/SUM($C45:$E45)*C45</f>
        <v>162500</v>
      </c>
      <c r="D53" s="14">
        <f t="shared" si="22"/>
        <v>162500</v>
      </c>
      <c r="E53" s="14">
        <f t="shared" si="22"/>
        <v>65000</v>
      </c>
      <c r="F53" s="17">
        <f t="shared" si="19"/>
        <v>0.41666666666666669</v>
      </c>
      <c r="G53" s="17">
        <f t="shared" si="20"/>
        <v>0.41666666666666669</v>
      </c>
      <c r="H53" s="17">
        <f t="shared" ref="H53:H57" si="23">+E53/$B53</f>
        <v>0.16666666666666666</v>
      </c>
    </row>
    <row r="54" spans="1:8" x14ac:dyDescent="0.2">
      <c r="A54" s="6" t="s">
        <v>16</v>
      </c>
      <c r="B54" s="14">
        <f t="shared" si="21"/>
        <v>18688</v>
      </c>
      <c r="C54" s="14">
        <f t="shared" ref="C54:E54" si="24">+$B46/SUM($C46:$E46)*C46</f>
        <v>1168</v>
      </c>
      <c r="D54" s="14">
        <f t="shared" si="24"/>
        <v>5840</v>
      </c>
      <c r="E54" s="14">
        <f t="shared" si="24"/>
        <v>11680</v>
      </c>
      <c r="F54" s="17">
        <f t="shared" si="19"/>
        <v>6.25E-2</v>
      </c>
      <c r="G54" s="17">
        <f t="shared" si="20"/>
        <v>0.3125</v>
      </c>
      <c r="H54" s="17">
        <f t="shared" si="23"/>
        <v>0.625</v>
      </c>
    </row>
    <row r="55" spans="1:8" x14ac:dyDescent="0.2">
      <c r="A55" s="6" t="s">
        <v>17</v>
      </c>
      <c r="B55" s="14">
        <f t="shared" si="21"/>
        <v>100000</v>
      </c>
      <c r="C55" s="14">
        <f>+$B47*C47</f>
        <v>30000</v>
      </c>
      <c r="D55" s="14">
        <f t="shared" ref="D55:E55" si="25">+$B47*D47</f>
        <v>20000</v>
      </c>
      <c r="E55" s="14">
        <f t="shared" si="25"/>
        <v>50000</v>
      </c>
      <c r="F55" s="17">
        <f t="shared" si="19"/>
        <v>0.3</v>
      </c>
      <c r="G55" s="17">
        <f t="shared" si="20"/>
        <v>0.2</v>
      </c>
      <c r="H55" s="17">
        <f t="shared" si="23"/>
        <v>0.5</v>
      </c>
    </row>
    <row r="56" spans="1:8" x14ac:dyDescent="0.2">
      <c r="A56" s="6" t="s">
        <v>18</v>
      </c>
      <c r="B56" s="14">
        <f t="shared" si="21"/>
        <v>60000</v>
      </c>
      <c r="C56" s="14">
        <f t="shared" ref="C56:E56" si="26">+$B48/SUM($C48:$E48)*C48</f>
        <v>2000</v>
      </c>
      <c r="D56" s="14">
        <f t="shared" si="26"/>
        <v>14000</v>
      </c>
      <c r="E56" s="14">
        <f t="shared" si="26"/>
        <v>44000</v>
      </c>
      <c r="F56" s="17">
        <f t="shared" si="19"/>
        <v>3.3333333333333333E-2</v>
      </c>
      <c r="G56" s="17">
        <f t="shared" si="20"/>
        <v>0.23333333333333334</v>
      </c>
      <c r="H56" s="17">
        <f t="shared" si="23"/>
        <v>0.73333333333333328</v>
      </c>
    </row>
    <row r="57" spans="1:8" x14ac:dyDescent="0.2">
      <c r="A57" s="6" t="s">
        <v>19</v>
      </c>
      <c r="B57" s="14">
        <f>SUM(B52:B56)</f>
        <v>718688</v>
      </c>
      <c r="C57" s="14">
        <f t="shared" ref="C57:E57" si="27">SUM(C52:C56)</f>
        <v>203262.93670886077</v>
      </c>
      <c r="D57" s="14">
        <f t="shared" si="27"/>
        <v>249808.35443037975</v>
      </c>
      <c r="E57" s="14">
        <f t="shared" si="27"/>
        <v>265616.70886075951</v>
      </c>
      <c r="F57" s="17">
        <f t="shared" si="19"/>
        <v>0.28282500432574464</v>
      </c>
      <c r="G57" s="17">
        <f t="shared" si="20"/>
        <v>0.34758943300901052</v>
      </c>
      <c r="H57" s="17">
        <f t="shared" si="23"/>
        <v>0.36958556266524489</v>
      </c>
    </row>
    <row r="59" spans="1:8" x14ac:dyDescent="0.2">
      <c r="A59" s="10" t="s">
        <v>45</v>
      </c>
    </row>
    <row r="60" spans="1:8" x14ac:dyDescent="0.2">
      <c r="A60" s="6" t="s">
        <v>14</v>
      </c>
      <c r="C60" s="14">
        <f>+C52/C$27</f>
        <v>1.0126582278481013</v>
      </c>
      <c r="D60" s="14">
        <f>+D52/D$27</f>
        <v>3.7974683544303796</v>
      </c>
      <c r="E60" s="14">
        <f>+E52/E$27</f>
        <v>23.734177215189874</v>
      </c>
    </row>
    <row r="61" spans="1:8" x14ac:dyDescent="0.2">
      <c r="A61" s="6" t="s">
        <v>15</v>
      </c>
      <c r="C61" s="14">
        <f t="shared" ref="C61:E61" si="28">+C53/C$27</f>
        <v>21.666666666666668</v>
      </c>
      <c r="D61" s="14">
        <f t="shared" si="28"/>
        <v>13</v>
      </c>
      <c r="E61" s="14">
        <f t="shared" si="28"/>
        <v>16.25</v>
      </c>
    </row>
    <row r="62" spans="1:8" x14ac:dyDescent="0.2">
      <c r="A62" s="6" t="s">
        <v>16</v>
      </c>
      <c r="C62" s="14">
        <f t="shared" ref="C62:E62" si="29">+C54/C$27</f>
        <v>0.15573333333333333</v>
      </c>
      <c r="D62" s="14">
        <f t="shared" si="29"/>
        <v>0.4672</v>
      </c>
      <c r="E62" s="14">
        <f t="shared" si="29"/>
        <v>2.92</v>
      </c>
    </row>
    <row r="63" spans="1:8" x14ac:dyDescent="0.2">
      <c r="A63" s="6" t="s">
        <v>17</v>
      </c>
      <c r="C63" s="14">
        <f t="shared" ref="C63:E63" si="30">+C55/C$27</f>
        <v>4</v>
      </c>
      <c r="D63" s="14">
        <f t="shared" si="30"/>
        <v>1.6</v>
      </c>
      <c r="E63" s="14">
        <f t="shared" si="30"/>
        <v>12.5</v>
      </c>
    </row>
    <row r="64" spans="1:8" x14ac:dyDescent="0.2">
      <c r="A64" s="6" t="s">
        <v>18</v>
      </c>
      <c r="C64" s="14">
        <f t="shared" ref="C64:E64" si="31">+C56/C$27</f>
        <v>0.26666666666666666</v>
      </c>
      <c r="D64" s="14">
        <f t="shared" si="31"/>
        <v>1.1200000000000001</v>
      </c>
      <c r="E64" s="14">
        <f t="shared" si="31"/>
        <v>11</v>
      </c>
    </row>
    <row r="65" spans="1:9" x14ac:dyDescent="0.2">
      <c r="A65" s="6" t="s">
        <v>19</v>
      </c>
      <c r="C65" s="14">
        <f>SUM(C60:C64)</f>
        <v>27.101724894514771</v>
      </c>
      <c r="D65" s="14">
        <f t="shared" ref="D65:E65" si="32">SUM(D60:D64)</f>
        <v>19.984668354430379</v>
      </c>
      <c r="E65" s="14">
        <f t="shared" si="32"/>
        <v>66.404177215189875</v>
      </c>
    </row>
    <row r="66" spans="1:9" x14ac:dyDescent="0.2">
      <c r="A66" s="10" t="s">
        <v>46</v>
      </c>
      <c r="C66" s="14">
        <f>+C37</f>
        <v>18.475269922879178</v>
      </c>
      <c r="D66" s="14">
        <f t="shared" ref="D66:E66" si="33">+D37</f>
        <v>36.950539845758357</v>
      </c>
      <c r="E66" s="14">
        <f t="shared" si="33"/>
        <v>29.560431876606685</v>
      </c>
    </row>
    <row r="67" spans="1:9" x14ac:dyDescent="0.2">
      <c r="A67" s="10" t="s">
        <v>47</v>
      </c>
      <c r="C67" s="14">
        <f>+C65-C66</f>
        <v>8.6264549716355923</v>
      </c>
      <c r="D67" s="14">
        <f t="shared" ref="D67:E67" si="34">+D65-D66</f>
        <v>-16.965871491327977</v>
      </c>
      <c r="E67" s="14">
        <f t="shared" si="34"/>
        <v>36.84374533858319</v>
      </c>
    </row>
    <row r="68" spans="1:9" x14ac:dyDescent="0.2">
      <c r="A68" s="9" t="s">
        <v>53</v>
      </c>
      <c r="C68" s="14"/>
      <c r="D68" s="14"/>
      <c r="E68" s="14"/>
    </row>
    <row r="69" spans="1:9" x14ac:dyDescent="0.2">
      <c r="A69" s="10" t="s">
        <v>50</v>
      </c>
    </row>
    <row r="70" spans="1:9" x14ac:dyDescent="0.2">
      <c r="A70" s="10" t="s">
        <v>48</v>
      </c>
    </row>
    <row r="71" spans="1:9" x14ac:dyDescent="0.2">
      <c r="A71" s="10" t="s">
        <v>51</v>
      </c>
    </row>
    <row r="74" spans="1:9" x14ac:dyDescent="0.2">
      <c r="A74" s="9" t="s">
        <v>54</v>
      </c>
    </row>
    <row r="75" spans="1:9" x14ac:dyDescent="0.2">
      <c r="A75" s="1" t="s">
        <v>49</v>
      </c>
      <c r="B75" s="1"/>
      <c r="C75" s="5" t="s">
        <v>0</v>
      </c>
      <c r="D75" s="5" t="s">
        <v>1</v>
      </c>
      <c r="E75" s="5" t="s">
        <v>2</v>
      </c>
    </row>
    <row r="76" spans="1:9" x14ac:dyDescent="0.2">
      <c r="A76" s="1" t="s">
        <v>36</v>
      </c>
      <c r="B76" s="1"/>
      <c r="C76" s="4">
        <f>+C33</f>
        <v>47</v>
      </c>
      <c r="D76" s="4">
        <f t="shared" ref="D76:E76" si="35">+D33</f>
        <v>80</v>
      </c>
      <c r="E76" s="4">
        <f t="shared" si="35"/>
        <v>68</v>
      </c>
      <c r="G76" s="13">
        <f>+C76*B$4</f>
        <v>352500</v>
      </c>
      <c r="H76" s="13">
        <f t="shared" ref="H76:H80" si="36">+D76*C$4</f>
        <v>1000000</v>
      </c>
      <c r="I76" s="13">
        <f t="shared" ref="I76:I80" si="37">+E76*D$4</f>
        <v>272000</v>
      </c>
    </row>
    <row r="77" spans="1:9" x14ac:dyDescent="0.2">
      <c r="A77" s="1" t="s">
        <v>37</v>
      </c>
      <c r="B77" s="1"/>
      <c r="C77" s="1"/>
      <c r="D77" s="1"/>
      <c r="E77" s="1"/>
      <c r="G77" s="13"/>
      <c r="H77" s="13"/>
      <c r="I77" s="13"/>
    </row>
    <row r="78" spans="1:9" x14ac:dyDescent="0.2">
      <c r="A78" s="1" t="s">
        <v>38</v>
      </c>
      <c r="B78" s="1"/>
      <c r="C78" s="4">
        <f t="shared" ref="C78:E78" si="38">+C35</f>
        <v>18</v>
      </c>
      <c r="D78" s="4">
        <f t="shared" si="38"/>
        <v>25</v>
      </c>
      <c r="E78" s="4">
        <f t="shared" si="38"/>
        <v>16</v>
      </c>
      <c r="G78" s="13">
        <f t="shared" ref="G78:G80" si="39">+C78*B$4</f>
        <v>135000</v>
      </c>
      <c r="H78" s="13">
        <f t="shared" si="36"/>
        <v>312500</v>
      </c>
      <c r="I78" s="13">
        <f t="shared" si="37"/>
        <v>64000</v>
      </c>
    </row>
    <row r="79" spans="1:9" x14ac:dyDescent="0.2">
      <c r="A79" s="1" t="s">
        <v>39</v>
      </c>
      <c r="B79" s="1"/>
      <c r="C79" s="4">
        <f t="shared" ref="C79:E79" si="40">+C36</f>
        <v>4</v>
      </c>
      <c r="D79" s="4">
        <f t="shared" si="40"/>
        <v>8</v>
      </c>
      <c r="E79" s="4">
        <f t="shared" si="40"/>
        <v>6.4</v>
      </c>
      <c r="G79" s="13">
        <f t="shared" si="39"/>
        <v>30000</v>
      </c>
      <c r="H79" s="13">
        <f t="shared" si="36"/>
        <v>100000</v>
      </c>
      <c r="I79" s="13">
        <f t="shared" si="37"/>
        <v>25600</v>
      </c>
    </row>
    <row r="80" spans="1:9" x14ac:dyDescent="0.2">
      <c r="A80" s="1" t="s">
        <v>13</v>
      </c>
      <c r="B80" s="1"/>
      <c r="C80" s="4">
        <f>+C65</f>
        <v>27.101724894514771</v>
      </c>
      <c r="D80" s="4">
        <f t="shared" ref="D80:E80" si="41">+D65</f>
        <v>19.984668354430379</v>
      </c>
      <c r="E80" s="4">
        <f t="shared" si="41"/>
        <v>66.404177215189875</v>
      </c>
      <c r="G80" s="13">
        <f t="shared" si="39"/>
        <v>203262.93670886077</v>
      </c>
      <c r="H80" s="13">
        <f t="shared" si="36"/>
        <v>249808.35443037975</v>
      </c>
      <c r="I80" s="13">
        <f t="shared" si="37"/>
        <v>265616.70886075951</v>
      </c>
    </row>
    <row r="81" spans="1:9" x14ac:dyDescent="0.2">
      <c r="A81" s="1" t="s">
        <v>40</v>
      </c>
      <c r="B81" s="1"/>
      <c r="C81" s="4">
        <f>SUM(C78:C80)</f>
        <v>49.101724894514774</v>
      </c>
      <c r="D81" s="4">
        <f t="shared" ref="D81" si="42">SUM(D78:D80)</f>
        <v>52.984668354430383</v>
      </c>
      <c r="E81" s="4">
        <f t="shared" ref="E81" si="43">SUM(E78:E80)</f>
        <v>88.804177215189867</v>
      </c>
      <c r="G81" s="13">
        <f>SUM(G78:G80)</f>
        <v>368262.9367088608</v>
      </c>
      <c r="H81" s="13">
        <f t="shared" ref="H81:I81" si="44">SUM(H78:H80)</f>
        <v>662308.35443037981</v>
      </c>
      <c r="I81" s="13">
        <f t="shared" si="44"/>
        <v>355216.70886075951</v>
      </c>
    </row>
    <row r="82" spans="1:9" x14ac:dyDescent="0.2">
      <c r="A82" s="11" t="s">
        <v>41</v>
      </c>
      <c r="B82" s="11"/>
      <c r="C82" s="32">
        <f>+C76-C81</f>
        <v>-2.1017248945147742</v>
      </c>
      <c r="D82" s="32">
        <f t="shared" ref="D82" si="45">+D76-D81</f>
        <v>27.015331645569617</v>
      </c>
      <c r="E82" s="32">
        <f t="shared" ref="E82" si="46">+E76-E81</f>
        <v>-20.804177215189867</v>
      </c>
      <c r="G82" s="13">
        <f>+G76-G81</f>
        <v>-15762.936708860798</v>
      </c>
      <c r="H82" s="13">
        <f t="shared" ref="H82:I82" si="47">+H76-H81</f>
        <v>337691.64556962019</v>
      </c>
      <c r="I82" s="13">
        <f t="shared" si="47"/>
        <v>-83216.708860759507</v>
      </c>
    </row>
    <row r="83" spans="1:9" x14ac:dyDescent="0.2">
      <c r="A83" s="1" t="s">
        <v>42</v>
      </c>
      <c r="B83" s="1"/>
      <c r="C83" s="20">
        <f>+C82/C76</f>
        <v>-4.4717550947122854E-2</v>
      </c>
      <c r="D83" s="20">
        <f t="shared" ref="D83" si="48">+D82/D76</f>
        <v>0.33769164556962022</v>
      </c>
      <c r="E83" s="20">
        <f t="shared" ref="E83" si="49">+E82/E76</f>
        <v>-0.3059437825763216</v>
      </c>
    </row>
    <row r="84" spans="1:9" x14ac:dyDescent="0.2">
      <c r="A84" s="21"/>
      <c r="B84" s="21"/>
      <c r="C84" s="22"/>
      <c r="D84" s="22"/>
      <c r="E84" s="22"/>
    </row>
    <row r="85" spans="1:9" x14ac:dyDescent="0.2">
      <c r="A85" s="9" t="s">
        <v>55</v>
      </c>
    </row>
    <row r="86" spans="1:9" x14ac:dyDescent="0.2">
      <c r="A86" s="10" t="s">
        <v>52</v>
      </c>
    </row>
    <row r="88" spans="1:9" x14ac:dyDescent="0.2">
      <c r="A88" s="9" t="s">
        <v>56</v>
      </c>
    </row>
    <row r="89" spans="1:9" x14ac:dyDescent="0.2">
      <c r="A89" s="10" t="s">
        <v>57</v>
      </c>
    </row>
    <row r="90" spans="1:9" ht="42" customHeight="1" x14ac:dyDescent="0.2">
      <c r="A90" s="33" t="s">
        <v>58</v>
      </c>
      <c r="B90" s="33"/>
      <c r="C90" s="33"/>
      <c r="D90" s="33"/>
      <c r="E90" s="33"/>
    </row>
    <row r="91" spans="1:9" ht="30.75" customHeight="1" x14ac:dyDescent="0.2">
      <c r="A91" s="33" t="s">
        <v>59</v>
      </c>
      <c r="B91" s="33"/>
      <c r="C91" s="33"/>
      <c r="D91" s="33"/>
      <c r="E91" s="33"/>
    </row>
    <row r="92" spans="1:9" ht="15" x14ac:dyDescent="0.25">
      <c r="A92" s="12" t="s">
        <v>110</v>
      </c>
    </row>
    <row r="95" spans="1:9" x14ac:dyDescent="0.2">
      <c r="A95" s="11" t="s">
        <v>61</v>
      </c>
      <c r="B95" s="1"/>
    </row>
    <row r="96" spans="1:9" x14ac:dyDescent="0.2">
      <c r="A96" s="1" t="s">
        <v>23</v>
      </c>
      <c r="B96" s="3">
        <v>150000</v>
      </c>
    </row>
    <row r="97" spans="1:2" x14ac:dyDescent="0.2">
      <c r="A97" s="1" t="s">
        <v>24</v>
      </c>
      <c r="B97" s="3">
        <v>110000</v>
      </c>
    </row>
    <row r="98" spans="1:2" x14ac:dyDescent="0.2">
      <c r="A98" s="1" t="s">
        <v>25</v>
      </c>
      <c r="B98" s="4">
        <v>35</v>
      </c>
    </row>
    <row r="99" spans="1:2" x14ac:dyDescent="0.2">
      <c r="A99" s="1" t="s">
        <v>26</v>
      </c>
      <c r="B99" s="4">
        <v>22</v>
      </c>
    </row>
    <row r="100" spans="1:2" x14ac:dyDescent="0.2">
      <c r="A100" s="1" t="s">
        <v>20</v>
      </c>
      <c r="B100" s="8">
        <v>1080000</v>
      </c>
    </row>
    <row r="101" spans="1:2" x14ac:dyDescent="0.2">
      <c r="A101" s="1" t="s">
        <v>21</v>
      </c>
      <c r="B101" s="8">
        <v>3200000</v>
      </c>
    </row>
    <row r="102" spans="1:2" x14ac:dyDescent="0.2">
      <c r="A102" s="1" t="s">
        <v>22</v>
      </c>
      <c r="B102" s="8">
        <v>180000</v>
      </c>
    </row>
    <row r="103" spans="1:2" x14ac:dyDescent="0.2">
      <c r="A103" s="10" t="s">
        <v>84</v>
      </c>
      <c r="B103" s="19">
        <v>0.12</v>
      </c>
    </row>
    <row r="104" spans="1:2" x14ac:dyDescent="0.2">
      <c r="A104" s="9" t="s">
        <v>27</v>
      </c>
    </row>
    <row r="105" spans="1:2" x14ac:dyDescent="0.2">
      <c r="A105" s="10" t="s">
        <v>28</v>
      </c>
    </row>
    <row r="106" spans="1:2" x14ac:dyDescent="0.2">
      <c r="A106" s="10" t="s">
        <v>62</v>
      </c>
      <c r="B106" s="23">
        <v>28</v>
      </c>
    </row>
    <row r="107" spans="1:2" x14ac:dyDescent="0.2">
      <c r="A107" s="10" t="s">
        <v>63</v>
      </c>
      <c r="B107" s="23">
        <v>33</v>
      </c>
    </row>
    <row r="109" spans="1:2" x14ac:dyDescent="0.2">
      <c r="A109" s="9" t="s">
        <v>71</v>
      </c>
    </row>
    <row r="110" spans="1:2" x14ac:dyDescent="0.2">
      <c r="A110" s="10" t="s">
        <v>72</v>
      </c>
      <c r="B110" s="14">
        <f>+B98</f>
        <v>35</v>
      </c>
    </row>
    <row r="111" spans="1:2" x14ac:dyDescent="0.2">
      <c r="A111" s="10" t="str">
        <f>+A97</f>
        <v>Vendas para clientes externos (Nº de BITS)</v>
      </c>
      <c r="B111" s="15">
        <f>+B97</f>
        <v>110000</v>
      </c>
    </row>
    <row r="112" spans="1:2" x14ac:dyDescent="0.2">
      <c r="A112" s="10" t="s">
        <v>73</v>
      </c>
      <c r="B112" s="14">
        <f>+B110*B111</f>
        <v>3850000</v>
      </c>
    </row>
    <row r="113" spans="1:4" x14ac:dyDescent="0.2">
      <c r="A113" s="25" t="s">
        <v>74</v>
      </c>
      <c r="B113" s="26">
        <v>25.349999999999994</v>
      </c>
    </row>
    <row r="114" spans="1:4" x14ac:dyDescent="0.2">
      <c r="A114" s="10" t="s">
        <v>75</v>
      </c>
      <c r="B114" s="15">
        <f>150000-B111</f>
        <v>40000</v>
      </c>
      <c r="C114" s="10" t="s">
        <v>102</v>
      </c>
    </row>
    <row r="115" spans="1:4" x14ac:dyDescent="0.2">
      <c r="A115" s="10" t="s">
        <v>76</v>
      </c>
      <c r="B115" s="14">
        <f>+B113*B114</f>
        <v>1013999.9999999998</v>
      </c>
    </row>
    <row r="116" spans="1:4" x14ac:dyDescent="0.2">
      <c r="A116" s="10" t="s">
        <v>82</v>
      </c>
      <c r="B116" s="14">
        <f>+B115+B112</f>
        <v>4864000</v>
      </c>
    </row>
    <row r="117" spans="1:4" x14ac:dyDescent="0.2">
      <c r="A117" s="10" t="s">
        <v>77</v>
      </c>
      <c r="B117" s="14">
        <f>+D117*C117</f>
        <v>2420000</v>
      </c>
      <c r="C117" s="10">
        <v>22</v>
      </c>
      <c r="D117" s="15">
        <f>+B111</f>
        <v>110000</v>
      </c>
    </row>
    <row r="118" spans="1:4" x14ac:dyDescent="0.2">
      <c r="A118" s="10" t="s">
        <v>78</v>
      </c>
      <c r="B118" s="14">
        <f>+D118*C118</f>
        <v>800000</v>
      </c>
      <c r="C118" s="10">
        <v>20</v>
      </c>
      <c r="D118" s="15">
        <f>+B114</f>
        <v>40000</v>
      </c>
    </row>
    <row r="119" spans="1:4" x14ac:dyDescent="0.2">
      <c r="A119" s="10" t="s">
        <v>79</v>
      </c>
      <c r="B119" s="14">
        <f>+B117+B118</f>
        <v>3220000</v>
      </c>
    </row>
    <row r="120" spans="1:4" x14ac:dyDescent="0.2">
      <c r="A120" s="10" t="s">
        <v>80</v>
      </c>
      <c r="B120" s="14">
        <f>+B100</f>
        <v>1080000</v>
      </c>
    </row>
    <row r="121" spans="1:4" x14ac:dyDescent="0.2">
      <c r="A121" s="10" t="s">
        <v>81</v>
      </c>
      <c r="B121" s="14">
        <f>+B116-B119-B120</f>
        <v>564000</v>
      </c>
    </row>
    <row r="122" spans="1:4" x14ac:dyDescent="0.2">
      <c r="A122" s="10" t="s">
        <v>83</v>
      </c>
      <c r="B122" s="14">
        <f>+B101*B103</f>
        <v>384000</v>
      </c>
    </row>
    <row r="123" spans="1:4" x14ac:dyDescent="0.2">
      <c r="A123" s="10" t="s">
        <v>85</v>
      </c>
      <c r="B123" s="14">
        <f>+B121-B122</f>
        <v>180000</v>
      </c>
    </row>
    <row r="124" spans="1:4" x14ac:dyDescent="0.2">
      <c r="B124" s="14"/>
    </row>
    <row r="125" spans="1:4" x14ac:dyDescent="0.2">
      <c r="A125" s="10" t="s">
        <v>103</v>
      </c>
      <c r="B125" s="14"/>
    </row>
    <row r="126" spans="1:4" x14ac:dyDescent="0.2">
      <c r="A126" s="10" t="s">
        <v>104</v>
      </c>
      <c r="B126" s="14"/>
    </row>
    <row r="127" spans="1:4" x14ac:dyDescent="0.2">
      <c r="A127" s="10" t="s">
        <v>105</v>
      </c>
      <c r="B127" s="14"/>
    </row>
    <row r="128" spans="1:4" x14ac:dyDescent="0.2">
      <c r="A128" s="27" t="s">
        <v>106</v>
      </c>
      <c r="B128" s="14"/>
    </row>
    <row r="129" spans="1:2" x14ac:dyDescent="0.2">
      <c r="A129" s="10" t="s">
        <v>107</v>
      </c>
      <c r="B129" s="14"/>
    </row>
    <row r="130" spans="1:2" x14ac:dyDescent="0.2">
      <c r="A130" s="10" t="s">
        <v>108</v>
      </c>
      <c r="B130" s="14"/>
    </row>
    <row r="131" spans="1:2" x14ac:dyDescent="0.2">
      <c r="A131" s="10" t="s">
        <v>109</v>
      </c>
      <c r="B131" s="14"/>
    </row>
    <row r="132" spans="1:2" x14ac:dyDescent="0.2">
      <c r="B132" s="14"/>
    </row>
    <row r="133" spans="1:2" ht="12" customHeight="1" x14ac:dyDescent="0.2">
      <c r="A133" s="9" t="s">
        <v>86</v>
      </c>
      <c r="B133" s="14"/>
    </row>
    <row r="134" spans="1:2" x14ac:dyDescent="0.2">
      <c r="A134" s="10" t="str">
        <f>+A98</f>
        <v>Preço de venda para clientes externos (€/BIT)</v>
      </c>
      <c r="B134" s="14">
        <f>+B98</f>
        <v>35</v>
      </c>
    </row>
    <row r="135" spans="1:2" x14ac:dyDescent="0.2">
      <c r="A135" s="10" t="s">
        <v>64</v>
      </c>
      <c r="B135" s="14">
        <v>2</v>
      </c>
    </row>
    <row r="136" spans="1:2" x14ac:dyDescent="0.2">
      <c r="A136" s="9" t="s">
        <v>65</v>
      </c>
      <c r="B136" s="24">
        <f>+B134-B135</f>
        <v>33</v>
      </c>
    </row>
    <row r="137" spans="1:2" x14ac:dyDescent="0.2">
      <c r="A137" s="10" t="s">
        <v>87</v>
      </c>
    </row>
    <row r="139" spans="1:2" x14ac:dyDescent="0.2">
      <c r="A139" s="10" t="s">
        <v>66</v>
      </c>
      <c r="B139" s="14">
        <f>+B99</f>
        <v>22</v>
      </c>
    </row>
    <row r="140" spans="1:2" x14ac:dyDescent="0.2">
      <c r="A140" s="10" t="s">
        <v>20</v>
      </c>
      <c r="B140" s="13">
        <f>+B100</f>
        <v>1080000</v>
      </c>
    </row>
    <row r="141" spans="1:2" x14ac:dyDescent="0.2">
      <c r="A141" s="10" t="s">
        <v>67</v>
      </c>
      <c r="B141" s="15">
        <f>+B96</f>
        <v>150000</v>
      </c>
    </row>
    <row r="142" spans="1:2" x14ac:dyDescent="0.2">
      <c r="A142" s="10" t="s">
        <v>88</v>
      </c>
      <c r="B142" s="14">
        <f>+B140/B141</f>
        <v>7.2</v>
      </c>
    </row>
    <row r="143" spans="1:2" x14ac:dyDescent="0.2">
      <c r="A143" s="10" t="s">
        <v>68</v>
      </c>
      <c r="B143" s="14">
        <f>+B139+B142</f>
        <v>29.2</v>
      </c>
    </row>
    <row r="144" spans="1:2" x14ac:dyDescent="0.2">
      <c r="A144" s="10" t="s">
        <v>89</v>
      </c>
      <c r="B144" s="14"/>
    </row>
    <row r="145" spans="1:4" x14ac:dyDescent="0.2">
      <c r="A145" s="10" t="s">
        <v>90</v>
      </c>
      <c r="B145" s="14"/>
    </row>
    <row r="147" spans="1:4" x14ac:dyDescent="0.2">
      <c r="A147" s="10" t="s">
        <v>70</v>
      </c>
      <c r="C147" s="23">
        <f>+B106</f>
        <v>28</v>
      </c>
    </row>
    <row r="148" spans="1:4" x14ac:dyDescent="0.2">
      <c r="A148" s="10" t="s">
        <v>91</v>
      </c>
      <c r="C148" s="23">
        <f>+B135</f>
        <v>2</v>
      </c>
    </row>
    <row r="149" spans="1:4" x14ac:dyDescent="0.2">
      <c r="A149" s="28" t="s">
        <v>92</v>
      </c>
      <c r="B149" s="9"/>
      <c r="C149" s="29">
        <f>+C147-C148</f>
        <v>26</v>
      </c>
    </row>
    <row r="150" spans="1:4" x14ac:dyDescent="0.2">
      <c r="A150" s="27" t="s">
        <v>66</v>
      </c>
      <c r="C150" s="23">
        <f>+B99</f>
        <v>22</v>
      </c>
    </row>
    <row r="151" spans="1:4" x14ac:dyDescent="0.2">
      <c r="A151" s="10" t="s">
        <v>69</v>
      </c>
      <c r="C151" s="14">
        <f>+C149-C150</f>
        <v>4</v>
      </c>
    </row>
    <row r="152" spans="1:4" x14ac:dyDescent="0.2">
      <c r="A152" s="10" t="s">
        <v>93</v>
      </c>
      <c r="C152" s="18">
        <f>+C151/C147</f>
        <v>0.14285714285714285</v>
      </c>
    </row>
    <row r="154" spans="1:4" x14ac:dyDescent="0.2">
      <c r="A154" s="10" t="s">
        <v>94</v>
      </c>
      <c r="B154" s="14">
        <f>+C154*D154</f>
        <v>3150000</v>
      </c>
      <c r="C154" s="14">
        <f>+B134</f>
        <v>35</v>
      </c>
      <c r="D154" s="10">
        <f>150000-D155</f>
        <v>90000</v>
      </c>
    </row>
    <row r="155" spans="1:4" x14ac:dyDescent="0.2">
      <c r="A155" s="10" t="s">
        <v>76</v>
      </c>
      <c r="B155" s="14">
        <f>+C155*D155</f>
        <v>1680000</v>
      </c>
      <c r="C155" s="14">
        <v>28</v>
      </c>
      <c r="D155" s="10">
        <v>60000</v>
      </c>
    </row>
    <row r="156" spans="1:4" x14ac:dyDescent="0.2">
      <c r="A156" s="10" t="s">
        <v>82</v>
      </c>
      <c r="B156" s="14">
        <f>+B154+B155</f>
        <v>4830000</v>
      </c>
    </row>
    <row r="157" spans="1:4" x14ac:dyDescent="0.2">
      <c r="A157" s="10" t="s">
        <v>100</v>
      </c>
      <c r="B157" s="14">
        <f t="shared" ref="B157:B158" si="50">+C157*D157</f>
        <v>1980000</v>
      </c>
      <c r="C157" s="14">
        <v>22</v>
      </c>
      <c r="D157" s="10">
        <f>+D154</f>
        <v>90000</v>
      </c>
    </row>
    <row r="158" spans="1:4" x14ac:dyDescent="0.2">
      <c r="A158" s="10" t="s">
        <v>101</v>
      </c>
      <c r="B158" s="14">
        <f t="shared" si="50"/>
        <v>1200000</v>
      </c>
      <c r="C158" s="14">
        <f>+C157-2</f>
        <v>20</v>
      </c>
      <c r="D158" s="10">
        <f>+D155</f>
        <v>60000</v>
      </c>
    </row>
    <row r="159" spans="1:4" x14ac:dyDescent="0.2">
      <c r="A159" s="10" t="s">
        <v>69</v>
      </c>
      <c r="B159" s="14">
        <f>+B156-B157-B158</f>
        <v>1650000</v>
      </c>
    </row>
    <row r="160" spans="1:4" x14ac:dyDescent="0.2">
      <c r="A160" s="10" t="s">
        <v>20</v>
      </c>
      <c r="B160" s="14">
        <f>+B120</f>
        <v>1080000</v>
      </c>
    </row>
    <row r="161" spans="1:4" x14ac:dyDescent="0.2">
      <c r="A161" s="10" t="s">
        <v>95</v>
      </c>
      <c r="B161" s="14">
        <f>+B159-B160</f>
        <v>570000</v>
      </c>
    </row>
    <row r="162" spans="1:4" x14ac:dyDescent="0.2">
      <c r="A162" s="10" t="s">
        <v>83</v>
      </c>
      <c r="B162" s="14">
        <f>+B122</f>
        <v>384000</v>
      </c>
    </row>
    <row r="163" spans="1:4" x14ac:dyDescent="0.2">
      <c r="A163" s="10" t="s">
        <v>85</v>
      </c>
      <c r="B163" s="14">
        <f>+B161-B162</f>
        <v>186000</v>
      </c>
    </row>
    <row r="164" spans="1:4" ht="37.5" customHeight="1" x14ac:dyDescent="0.2">
      <c r="A164" s="33" t="s">
        <v>96</v>
      </c>
      <c r="B164" s="33"/>
      <c r="C164" s="33"/>
      <c r="D164" s="33"/>
    </row>
    <row r="165" spans="1:4" ht="56.25" customHeight="1" x14ac:dyDescent="0.2">
      <c r="A165" s="33" t="s">
        <v>99</v>
      </c>
      <c r="B165" s="33"/>
      <c r="C165" s="33"/>
      <c r="D165" s="33"/>
    </row>
    <row r="166" spans="1:4" x14ac:dyDescent="0.2">
      <c r="A166" s="10" t="s">
        <v>97</v>
      </c>
    </row>
    <row r="169" spans="1:4" x14ac:dyDescent="0.2">
      <c r="A169" s="9" t="s">
        <v>111</v>
      </c>
    </row>
  </sheetData>
  <mergeCells count="4">
    <mergeCell ref="A90:E90"/>
    <mergeCell ref="A91:E91"/>
    <mergeCell ref="A164:D164"/>
    <mergeCell ref="A165:D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jcneves</dc:creator>
  <cp:lastModifiedBy>jcneves</cp:lastModifiedBy>
  <cp:lastPrinted>2016-02-13T19:38:31Z</cp:lastPrinted>
  <dcterms:created xsi:type="dcterms:W3CDTF">2016-02-03T15:55:44Z</dcterms:created>
  <dcterms:modified xsi:type="dcterms:W3CDTF">2017-01-10T11:36:28Z</dcterms:modified>
</cp:coreProperties>
</file>